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As\PR HOA\Owners Meetings\2024\"/>
    </mc:Choice>
  </mc:AlternateContent>
  <xr:revisionPtr revIDLastSave="0" documentId="13_ncr:1_{1CF01280-522D-4CA4-8D69-90DF4BE47383}" xr6:coauthVersionLast="47" xr6:coauthVersionMax="47" xr10:uidLastSave="{00000000-0000-0000-0000-000000000000}"/>
  <bookViews>
    <workbookView xWindow="-120" yWindow="-120" windowWidth="29040" windowHeight="15720" xr2:uid="{7F8B8A6B-0548-456A-9174-9A008F63F8B8}"/>
  </bookViews>
  <sheets>
    <sheet name="Sheet1" sheetId="1" r:id="rId1"/>
  </sheets>
  <definedNames>
    <definedName name="_xlnm.Print_Titles" localSheetId="0">Sheet1!$A:$F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S12" i="1" l="1"/>
  <c r="S33" i="1"/>
  <c r="S26" i="1"/>
  <c r="G41" i="1"/>
  <c r="H33" i="1"/>
  <c r="I33" i="1"/>
  <c r="J33" i="1"/>
  <c r="K33" i="1"/>
  <c r="L33" i="1"/>
  <c r="M33" i="1"/>
  <c r="N33" i="1"/>
  <c r="O33" i="1"/>
  <c r="P33" i="1"/>
  <c r="Q33" i="1"/>
  <c r="R33" i="1"/>
  <c r="G33" i="1"/>
  <c r="S29" i="1"/>
  <c r="S23" i="1"/>
  <c r="S22" i="1"/>
  <c r="S6" i="1"/>
  <c r="S7" i="1"/>
  <c r="S5" i="1"/>
  <c r="R17" i="1"/>
  <c r="Q17" i="1"/>
  <c r="P17" i="1"/>
  <c r="O17" i="1"/>
  <c r="N17" i="1"/>
  <c r="M17" i="1"/>
  <c r="L17" i="1"/>
  <c r="K17" i="1"/>
  <c r="J17" i="1"/>
  <c r="I17" i="1"/>
  <c r="H17" i="1"/>
  <c r="S32" i="1" l="1"/>
  <c r="S31" i="1"/>
  <c r="R26" i="1" l="1"/>
  <c r="G26" i="1"/>
  <c r="H26" i="1"/>
  <c r="I26" i="1"/>
  <c r="J26" i="1"/>
  <c r="K26" i="1"/>
  <c r="L26" i="1"/>
  <c r="M26" i="1"/>
  <c r="N26" i="1"/>
  <c r="O26" i="1"/>
  <c r="P26" i="1"/>
  <c r="Q26" i="1"/>
  <c r="S25" i="1"/>
  <c r="P18" i="1"/>
  <c r="P36" i="1" s="1"/>
  <c r="O18" i="1"/>
  <c r="O36" i="1" s="1"/>
  <c r="N18" i="1"/>
  <c r="N36" i="1" s="1"/>
  <c r="M18" i="1"/>
  <c r="M36" i="1" s="1"/>
  <c r="L18" i="1"/>
  <c r="L36" i="1" s="1"/>
  <c r="K18" i="1"/>
  <c r="K36" i="1" s="1"/>
  <c r="J18" i="1"/>
  <c r="J36" i="1" s="1"/>
  <c r="I18" i="1"/>
  <c r="I36" i="1" s="1"/>
  <c r="H18" i="1"/>
  <c r="H36" i="1" s="1"/>
  <c r="G18" i="1"/>
  <c r="R18" i="1"/>
  <c r="R36" i="1" s="1"/>
  <c r="Q18" i="1"/>
  <c r="Q36" i="1" s="1"/>
  <c r="S16" i="1"/>
  <c r="P9" i="1"/>
  <c r="O9" i="1"/>
  <c r="N9" i="1"/>
  <c r="M9" i="1"/>
  <c r="K9" i="1"/>
  <c r="J9" i="1"/>
  <c r="I9" i="1"/>
  <c r="H9" i="1"/>
  <c r="G9" i="1"/>
  <c r="R9" i="1"/>
  <c r="Q9" i="1"/>
  <c r="L9" i="1"/>
  <c r="S30" i="1"/>
  <c r="S35" i="1"/>
  <c r="S21" i="1"/>
  <c r="S24" i="1"/>
  <c r="S14" i="1"/>
  <c r="S13" i="1"/>
  <c r="S11" i="1"/>
  <c r="S8" i="1"/>
  <c r="G36" i="1" l="1"/>
  <c r="G40" i="1" s="1"/>
  <c r="S18" i="1"/>
  <c r="S36" i="1" s="1"/>
  <c r="S9" i="1"/>
  <c r="S17" i="1"/>
  <c r="H3" i="1" l="1"/>
  <c r="H40" i="1" l="1"/>
  <c r="I3" i="1" l="1"/>
  <c r="I40" i="1" s="1"/>
  <c r="J3" i="1" s="1"/>
  <c r="J40" i="1" s="1"/>
  <c r="K3" i="1" s="1"/>
  <c r="K40" i="1" s="1"/>
  <c r="L3" i="1" l="1"/>
  <c r="L40" i="1" s="1"/>
  <c r="M3" i="1" l="1"/>
  <c r="M40" i="1" s="1"/>
  <c r="N3" i="1" l="1"/>
  <c r="N40" i="1" s="1"/>
  <c r="O3" i="1" l="1"/>
  <c r="O40" i="1" s="1"/>
  <c r="P3" i="1" l="1"/>
  <c r="P40" i="1" s="1"/>
  <c r="Q3" i="1" l="1"/>
  <c r="Q40" i="1" s="1"/>
  <c r="R3" i="1" l="1"/>
  <c r="R40" i="1" s="1"/>
  <c r="H41" i="1"/>
  <c r="I41" i="1" s="1"/>
  <c r="G43" i="1"/>
  <c r="I43" i="1" l="1"/>
  <c r="J41" i="1"/>
  <c r="H43" i="1"/>
  <c r="J43" i="1" l="1"/>
  <c r="K41" i="1"/>
  <c r="K43" i="1" l="1"/>
  <c r="L41" i="1"/>
  <c r="M41" i="1" l="1"/>
  <c r="L43" i="1"/>
  <c r="N41" i="1" l="1"/>
  <c r="M43" i="1"/>
  <c r="O41" i="1" l="1"/>
  <c r="N43" i="1"/>
  <c r="O43" i="1" l="1"/>
  <c r="P41" i="1"/>
  <c r="Q41" i="1" l="1"/>
  <c r="P43" i="1"/>
  <c r="Q43" i="1" l="1"/>
  <c r="R41" i="1"/>
  <c r="R43" i="1" s="1"/>
</calcChain>
</file>

<file path=xl/sharedStrings.xml><?xml version="1.0" encoding="utf-8"?>
<sst xmlns="http://schemas.openxmlformats.org/spreadsheetml/2006/main" count="77" uniqueCount="72">
  <si>
    <t>TOTALS</t>
  </si>
  <si>
    <t>Projected Operating Account Balance</t>
  </si>
  <si>
    <t>INCOME</t>
  </si>
  <si>
    <t>4006</t>
  </si>
  <si>
    <t>Interest Income</t>
  </si>
  <si>
    <t>40022</t>
  </si>
  <si>
    <t>40036</t>
  </si>
  <si>
    <t>HOA Late Fees and Fines</t>
  </si>
  <si>
    <t>40037</t>
  </si>
  <si>
    <t>HOA Owner Transer Fee</t>
  </si>
  <si>
    <t>Total Income</t>
  </si>
  <si>
    <t>EXPENSES</t>
  </si>
  <si>
    <t>5004</t>
  </si>
  <si>
    <t>Management Fees</t>
  </si>
  <si>
    <t>5005</t>
  </si>
  <si>
    <t>Insurance</t>
  </si>
  <si>
    <t>5006</t>
  </si>
  <si>
    <t>5010</t>
  </si>
  <si>
    <t>Taxes</t>
  </si>
  <si>
    <t>5011</t>
  </si>
  <si>
    <t>Concrete/Asphalt</t>
  </si>
  <si>
    <t>5020</t>
  </si>
  <si>
    <t>Total Expense</t>
  </si>
  <si>
    <t>Projected Reserve Account Balance</t>
  </si>
  <si>
    <t>PROJECTED TOTAL CASH ON HAND</t>
  </si>
  <si>
    <t>HOA Dues</t>
  </si>
  <si>
    <t>Legal, Professional Fees</t>
  </si>
  <si>
    <t>Utilities</t>
  </si>
  <si>
    <t>50110</t>
  </si>
  <si>
    <t>Electricity</t>
  </si>
  <si>
    <t>50112</t>
  </si>
  <si>
    <t>Water, Sewer, and Garbage</t>
  </si>
  <si>
    <t>Total Utilities</t>
  </si>
  <si>
    <t>5019</t>
  </si>
  <si>
    <t>Exterior Maintenance</t>
  </si>
  <si>
    <t>50190</t>
  </si>
  <si>
    <t>50197</t>
  </si>
  <si>
    <t>Total Exterior Maintenance</t>
  </si>
  <si>
    <t>Siding/Brick</t>
  </si>
  <si>
    <t>Grounds Maintenance</t>
  </si>
  <si>
    <t>50203</t>
  </si>
  <si>
    <t>50207</t>
  </si>
  <si>
    <t>50213</t>
  </si>
  <si>
    <t>Postage</t>
  </si>
  <si>
    <t>Total Grounds Maintenance</t>
  </si>
  <si>
    <t>Sprinkler/Irrigation</t>
  </si>
  <si>
    <t>Fencing</t>
  </si>
  <si>
    <t xml:space="preserve">Projected Transfer to Reserve Account </t>
  </si>
  <si>
    <t>50198</t>
  </si>
  <si>
    <t>Exterior Cleaning</t>
  </si>
  <si>
    <t>50208</t>
  </si>
  <si>
    <t>Pet Waste Removal</t>
  </si>
  <si>
    <t>MAR 24</t>
  </si>
  <si>
    <t>APR 24</t>
  </si>
  <si>
    <t xml:space="preserve">MAY 24 </t>
  </si>
  <si>
    <t>JUNE 24</t>
  </si>
  <si>
    <t>JULY 24</t>
  </si>
  <si>
    <t>AUG 24</t>
  </si>
  <si>
    <t>SEPT 24</t>
  </si>
  <si>
    <t>OCT 24</t>
  </si>
  <si>
    <t>NOV 24</t>
  </si>
  <si>
    <t>DEC 24</t>
  </si>
  <si>
    <t>JAN 25</t>
  </si>
  <si>
    <t>FEB 25</t>
  </si>
  <si>
    <t>50192</t>
  </si>
  <si>
    <t>Roofing</t>
  </si>
  <si>
    <t>50193</t>
  </si>
  <si>
    <t>Gutter/Exterior Trim</t>
  </si>
  <si>
    <t>Per Changing Seasons Contract</t>
  </si>
  <si>
    <t xml:space="preserve"> </t>
  </si>
  <si>
    <t xml:space="preserve">Transfer to Reserve Account </t>
  </si>
  <si>
    <t xml:space="preserve">Estimates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</si>
</sst>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4" fillId="0" borderId="0" xfId="0" applyNumberFormat="1" applyFont="1"/>
    <xf numFmtId="43" fontId="5" fillId="0" borderId="0" xfId="1" applyFont="1"/>
    <xf numFmtId="49" fontId="7" fillId="0" borderId="0" xfId="0" applyNumberFormat="1" applyFont="1"/>
    <xf numFmtId="43" fontId="7" fillId="0" borderId="2" xfId="1" applyFont="1" applyBorder="1"/>
    <xf numFmtId="44" fontId="8" fillId="0" borderId="0" xfId="0" applyNumberFormat="1" applyFont="1"/>
    <xf numFmtId="44" fontId="5" fillId="0" borderId="0" xfId="2" applyFont="1"/>
    <xf numFmtId="44" fontId="6" fillId="0" borderId="0" xfId="0" applyNumberFormat="1" applyFont="1"/>
    <xf numFmtId="164" fontId="7" fillId="0" borderId="0" xfId="0" applyNumberFormat="1" applyFont="1"/>
    <xf numFmtId="43" fontId="7" fillId="0" borderId="3" xfId="1" applyFont="1" applyBorder="1"/>
    <xf numFmtId="44" fontId="2" fillId="0" borderId="0" xfId="0" applyNumberFormat="1" applyFont="1"/>
    <xf numFmtId="44" fontId="9" fillId="0" borderId="0" xfId="2" applyFont="1"/>
    <xf numFmtId="44" fontId="9" fillId="0" borderId="4" xfId="2" applyFont="1" applyBorder="1"/>
    <xf numFmtId="0" fontId="0" fillId="0" borderId="0" xfId="0" applyAlignment="1">
      <alignment horizontal="center"/>
    </xf>
    <xf numFmtId="44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3" fontId="7" fillId="0" borderId="7" xfId="1" applyFont="1" applyBorder="1"/>
    <xf numFmtId="44" fontId="5" fillId="0" borderId="6" xfId="2" applyFont="1" applyBorder="1"/>
    <xf numFmtId="164" fontId="7" fillId="0" borderId="6" xfId="0" applyNumberFormat="1" applyFont="1" applyBorder="1"/>
    <xf numFmtId="43" fontId="7" fillId="0" borderId="8" xfId="1" applyFont="1" applyBorder="1"/>
    <xf numFmtId="44" fontId="9" fillId="0" borderId="6" xfId="2" applyFont="1" applyBorder="1"/>
    <xf numFmtId="44" fontId="9" fillId="0" borderId="9" xfId="2" applyFont="1" applyBorder="1"/>
    <xf numFmtId="44" fontId="7" fillId="0" borderId="0" xfId="2" applyFont="1"/>
    <xf numFmtId="44" fontId="7" fillId="0" borderId="6" xfId="2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0" borderId="10" xfId="1" applyFont="1" applyBorder="1"/>
    <xf numFmtId="43" fontId="2" fillId="0" borderId="0" xfId="1" applyFont="1" applyBorder="1"/>
    <xf numFmtId="43" fontId="2" fillId="0" borderId="6" xfId="1" applyFont="1" applyBorder="1"/>
    <xf numFmtId="164" fontId="7" fillId="0" borderId="0" xfId="0" applyNumberFormat="1" applyFont="1" applyBorder="1"/>
    <xf numFmtId="49" fontId="2" fillId="0" borderId="17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49" fontId="7" fillId="0" borderId="2" xfId="0" applyNumberFormat="1" applyFont="1" applyBorder="1"/>
    <xf numFmtId="49" fontId="4" fillId="0" borderId="2" xfId="0" applyNumberFormat="1" applyFont="1" applyBorder="1"/>
    <xf numFmtId="49" fontId="10" fillId="0" borderId="13" xfId="0" applyNumberFormat="1" applyFont="1" applyBorder="1"/>
    <xf numFmtId="49" fontId="10" fillId="0" borderId="3" xfId="0" applyNumberFormat="1" applyFont="1" applyBorder="1"/>
    <xf numFmtId="49" fontId="10" fillId="0" borderId="15" xfId="0" applyNumberFormat="1" applyFont="1" applyBorder="1"/>
    <xf numFmtId="43" fontId="11" fillId="0" borderId="3" xfId="1" applyFont="1" applyBorder="1"/>
    <xf numFmtId="43" fontId="11" fillId="0" borderId="8" xfId="1" applyFont="1" applyBorder="1"/>
    <xf numFmtId="0" fontId="12" fillId="0" borderId="11" xfId="0" applyFont="1" applyBorder="1"/>
    <xf numFmtId="49" fontId="10" fillId="0" borderId="14" xfId="0" applyNumberFormat="1" applyFont="1" applyBorder="1"/>
    <xf numFmtId="49" fontId="10" fillId="0" borderId="0" xfId="0" applyNumberFormat="1" applyFont="1" applyBorder="1"/>
    <xf numFmtId="49" fontId="10" fillId="0" borderId="16" xfId="0" applyNumberFormat="1" applyFont="1" applyBorder="1"/>
    <xf numFmtId="43" fontId="11" fillId="0" borderId="0" xfId="1" applyFont="1" applyBorder="1"/>
    <xf numFmtId="43" fontId="11" fillId="0" borderId="6" xfId="1" applyFont="1" applyBorder="1"/>
    <xf numFmtId="44" fontId="13" fillId="0" borderId="12" xfId="2" applyFont="1" applyBorder="1"/>
    <xf numFmtId="49" fontId="10" fillId="0" borderId="17" xfId="0" applyNumberFormat="1" applyFont="1" applyBorder="1"/>
    <xf numFmtId="49" fontId="10" fillId="0" borderId="2" xfId="0" applyNumberFormat="1" applyFont="1" applyBorder="1"/>
    <xf numFmtId="49" fontId="10" fillId="0" borderId="2" xfId="0" applyNumberFormat="1" applyFont="1" applyBorder="1" applyAlignment="1">
      <alignment horizontal="left"/>
    </xf>
    <xf numFmtId="49" fontId="10" fillId="0" borderId="18" xfId="0" applyNumberFormat="1" applyFont="1" applyBorder="1"/>
    <xf numFmtId="43" fontId="10" fillId="0" borderId="2" xfId="1" applyFont="1" applyBorder="1"/>
    <xf numFmtId="43" fontId="10" fillId="0" borderId="7" xfId="1" applyFont="1" applyBorder="1"/>
    <xf numFmtId="44" fontId="14" fillId="0" borderId="10" xfId="2" applyFont="1" applyBorder="1"/>
    <xf numFmtId="44" fontId="15" fillId="0" borderId="11" xfId="2" applyFont="1" applyBorder="1"/>
    <xf numFmtId="49" fontId="11" fillId="0" borderId="0" xfId="0" applyNumberFormat="1" applyFont="1" applyBorder="1"/>
    <xf numFmtId="49" fontId="11" fillId="0" borderId="16" xfId="0" applyNumberFormat="1" applyFont="1" applyBorder="1"/>
    <xf numFmtId="0" fontId="12" fillId="0" borderId="0" xfId="0" applyFont="1" applyBorder="1"/>
    <xf numFmtId="49" fontId="7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AA1-C1C9-431F-BA89-CA512B5E4E3F}">
  <sheetPr>
    <pageSetUpPr fitToPage="1"/>
  </sheetPr>
  <dimension ref="A1:W43"/>
  <sheetViews>
    <sheetView tabSelected="1" zoomScaleNormal="100" workbookViewId="0">
      <selection activeCell="T17" sqref="T17"/>
    </sheetView>
  </sheetViews>
  <sheetFormatPr defaultColWidth="9.140625" defaultRowHeight="15" x14ac:dyDescent="0.25"/>
  <cols>
    <col min="1" max="1" width="3.42578125" customWidth="1"/>
    <col min="2" max="2" width="4.85546875" customWidth="1"/>
    <col min="3" max="3" width="6.5703125" customWidth="1"/>
    <col min="5" max="5" width="12.5703125" customWidth="1"/>
    <col min="6" max="6" width="10" bestFit="1" customWidth="1"/>
    <col min="7" max="18" width="12.28515625" bestFit="1" customWidth="1"/>
    <col min="19" max="19" width="13.140625" bestFit="1" customWidth="1"/>
    <col min="21" max="21" width="11.7109375" bestFit="1" customWidth="1"/>
    <col min="22" max="22" width="12.5703125" bestFit="1" customWidth="1"/>
    <col min="23" max="23" width="11.140625" bestFit="1" customWidth="1"/>
  </cols>
  <sheetData>
    <row r="1" spans="1:19" ht="17.25" thickTop="1" thickBot="1" x14ac:dyDescent="0.3">
      <c r="A1" s="65" t="s">
        <v>71</v>
      </c>
      <c r="B1" s="65"/>
      <c r="C1" s="65"/>
      <c r="D1" s="65"/>
      <c r="E1" s="65"/>
      <c r="F1" s="1"/>
      <c r="G1" s="2" t="s">
        <v>52</v>
      </c>
      <c r="H1" s="2" t="s">
        <v>53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1" t="s">
        <v>61</v>
      </c>
      <c r="Q1" s="2" t="s">
        <v>62</v>
      </c>
      <c r="R1" s="2" t="s">
        <v>63</v>
      </c>
      <c r="S1" s="31" t="s">
        <v>0</v>
      </c>
    </row>
    <row r="2" spans="1:19" ht="12" customHeight="1" thickTop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2"/>
      <c r="Q2" s="1"/>
      <c r="R2" s="1"/>
      <c r="S2" s="32"/>
    </row>
    <row r="3" spans="1:19" ht="16.5" thickBot="1" x14ac:dyDescent="0.3">
      <c r="A3" s="3" t="s">
        <v>1</v>
      </c>
      <c r="B3" s="17"/>
      <c r="C3" s="1"/>
      <c r="D3" s="1"/>
      <c r="E3" s="1"/>
      <c r="F3" s="1"/>
      <c r="G3" s="34">
        <v>129336.67</v>
      </c>
      <c r="H3" s="34">
        <f t="shared" ref="H3:P3" si="0">G40</f>
        <v>148820.08157866797</v>
      </c>
      <c r="I3" s="34">
        <f t="shared" si="0"/>
        <v>160159.02015213098</v>
      </c>
      <c r="J3" s="34">
        <f t="shared" si="0"/>
        <v>173253.848166193</v>
      </c>
      <c r="K3" s="34">
        <f t="shared" si="0"/>
        <v>187651.41655318899</v>
      </c>
      <c r="L3" s="34">
        <f t="shared" si="0"/>
        <v>197142.23940680898</v>
      </c>
      <c r="M3" s="34">
        <f t="shared" si="0"/>
        <v>175556.83082074299</v>
      </c>
      <c r="N3" s="34">
        <f t="shared" si="0"/>
        <v>185194.386306634</v>
      </c>
      <c r="O3" s="34">
        <f t="shared" si="0"/>
        <v>187912.548384069</v>
      </c>
      <c r="P3" s="35">
        <f t="shared" si="0"/>
        <v>198573.95410847699</v>
      </c>
      <c r="Q3" s="34">
        <f>P40</f>
        <v>216849.58869234999</v>
      </c>
      <c r="R3" s="34">
        <f>Q40</f>
        <v>233772.37750432995</v>
      </c>
      <c r="S3" s="32"/>
    </row>
    <row r="4" spans="1:19" x14ac:dyDescent="0.25">
      <c r="A4" s="42"/>
      <c r="B4" s="43" t="s">
        <v>2</v>
      </c>
      <c r="C4" s="43"/>
      <c r="D4" s="43"/>
      <c r="E4" s="43"/>
      <c r="F4" s="44"/>
      <c r="G4" s="45"/>
      <c r="H4" s="45"/>
      <c r="I4" s="45"/>
      <c r="J4" s="45"/>
      <c r="K4" s="45"/>
      <c r="L4" s="45"/>
      <c r="M4" s="45"/>
      <c r="N4" s="45"/>
      <c r="O4" s="45"/>
      <c r="P4" s="46"/>
      <c r="Q4" s="45"/>
      <c r="R4" s="45"/>
      <c r="S4" s="47"/>
    </row>
    <row r="5" spans="1:19" x14ac:dyDescent="0.25">
      <c r="A5" s="48"/>
      <c r="B5" s="49"/>
      <c r="C5" s="49" t="s">
        <v>3</v>
      </c>
      <c r="D5" s="49" t="s">
        <v>4</v>
      </c>
      <c r="E5" s="49"/>
      <c r="F5" s="50"/>
      <c r="G5" s="51">
        <v>10</v>
      </c>
      <c r="H5" s="51">
        <v>10</v>
      </c>
      <c r="I5" s="51">
        <v>10</v>
      </c>
      <c r="J5" s="51">
        <v>10</v>
      </c>
      <c r="K5" s="51">
        <v>10</v>
      </c>
      <c r="L5" s="51">
        <v>10</v>
      </c>
      <c r="M5" s="51">
        <v>10</v>
      </c>
      <c r="N5" s="51">
        <v>10</v>
      </c>
      <c r="O5" s="51">
        <v>10</v>
      </c>
      <c r="P5" s="52">
        <v>10</v>
      </c>
      <c r="Q5" s="51">
        <v>10</v>
      </c>
      <c r="R5" s="51">
        <v>10</v>
      </c>
      <c r="S5" s="53">
        <f>SUM(G5:R5)</f>
        <v>120</v>
      </c>
    </row>
    <row r="6" spans="1:19" x14ac:dyDescent="0.25">
      <c r="A6" s="48"/>
      <c r="B6" s="49"/>
      <c r="C6" s="49" t="s">
        <v>5</v>
      </c>
      <c r="D6" s="49" t="s">
        <v>25</v>
      </c>
      <c r="E6" s="49"/>
      <c r="F6" s="50"/>
      <c r="G6" s="51">
        <v>74700</v>
      </c>
      <c r="H6" s="51">
        <v>74700</v>
      </c>
      <c r="I6" s="51">
        <v>74700</v>
      </c>
      <c r="J6" s="51">
        <v>74700</v>
      </c>
      <c r="K6" s="51">
        <v>74700</v>
      </c>
      <c r="L6" s="51">
        <v>74700</v>
      </c>
      <c r="M6" s="51">
        <v>74700</v>
      </c>
      <c r="N6" s="51">
        <v>74700</v>
      </c>
      <c r="O6" s="51">
        <v>74700</v>
      </c>
      <c r="P6" s="52">
        <v>74700</v>
      </c>
      <c r="Q6" s="51">
        <v>74700</v>
      </c>
      <c r="R6" s="51">
        <v>74700</v>
      </c>
      <c r="S6" s="53">
        <f>SUM(G6:R6)</f>
        <v>896400</v>
      </c>
    </row>
    <row r="7" spans="1:19" x14ac:dyDescent="0.25">
      <c r="A7" s="48"/>
      <c r="B7" s="49"/>
      <c r="C7" s="49" t="s">
        <v>6</v>
      </c>
      <c r="D7" s="49" t="s">
        <v>7</v>
      </c>
      <c r="E7" s="49"/>
      <c r="F7" s="50"/>
      <c r="G7" s="51">
        <v>400</v>
      </c>
      <c r="H7" s="51">
        <v>400</v>
      </c>
      <c r="I7" s="51">
        <v>400</v>
      </c>
      <c r="J7" s="51">
        <v>400</v>
      </c>
      <c r="K7" s="51">
        <v>400</v>
      </c>
      <c r="L7" s="51">
        <v>400</v>
      </c>
      <c r="M7" s="51">
        <v>400</v>
      </c>
      <c r="N7" s="51">
        <v>400</v>
      </c>
      <c r="O7" s="51">
        <v>400</v>
      </c>
      <c r="P7" s="52">
        <v>400</v>
      </c>
      <c r="Q7" s="51">
        <v>400</v>
      </c>
      <c r="R7" s="51">
        <v>400</v>
      </c>
      <c r="S7" s="53">
        <f>SUM(Q7+R7+G7+H7+I7+J7+K7+L7+M7+N7+O7+P7)</f>
        <v>4800</v>
      </c>
    </row>
    <row r="8" spans="1:19" ht="15.75" thickBot="1" x14ac:dyDescent="0.3">
      <c r="A8" s="48"/>
      <c r="B8" s="49"/>
      <c r="C8" s="49" t="s">
        <v>8</v>
      </c>
      <c r="D8" s="49" t="s">
        <v>9</v>
      </c>
      <c r="E8" s="49"/>
      <c r="F8" s="50"/>
      <c r="G8" s="51">
        <v>160</v>
      </c>
      <c r="H8" s="51">
        <v>160</v>
      </c>
      <c r="I8" s="51">
        <v>160</v>
      </c>
      <c r="J8" s="51">
        <v>160</v>
      </c>
      <c r="K8" s="51">
        <v>160</v>
      </c>
      <c r="L8" s="51">
        <v>160</v>
      </c>
      <c r="M8" s="51">
        <v>160</v>
      </c>
      <c r="N8" s="51">
        <v>160</v>
      </c>
      <c r="O8" s="51">
        <v>160</v>
      </c>
      <c r="P8" s="52">
        <v>160</v>
      </c>
      <c r="Q8" s="51">
        <v>160</v>
      </c>
      <c r="R8" s="51">
        <v>160</v>
      </c>
      <c r="S8" s="53">
        <f>SUM(Q8+R8+G8+H8+I8+J8+K8+L8+M8+N8+O8+P8)</f>
        <v>1920</v>
      </c>
    </row>
    <row r="9" spans="1:19" ht="15.75" thickBot="1" x14ac:dyDescent="0.3">
      <c r="A9" s="54"/>
      <c r="B9" s="55"/>
      <c r="C9" s="56" t="s">
        <v>10</v>
      </c>
      <c r="D9" s="55"/>
      <c r="E9" s="55"/>
      <c r="F9" s="57"/>
      <c r="G9" s="58">
        <f t="shared" ref="G9:P9" si="1">SUM(G5:G8)</f>
        <v>75270</v>
      </c>
      <c r="H9" s="58">
        <f t="shared" si="1"/>
        <v>75270</v>
      </c>
      <c r="I9" s="58">
        <f t="shared" si="1"/>
        <v>75270</v>
      </c>
      <c r="J9" s="58">
        <f t="shared" si="1"/>
        <v>75270</v>
      </c>
      <c r="K9" s="58">
        <f t="shared" si="1"/>
        <v>75270</v>
      </c>
      <c r="L9" s="58">
        <f t="shared" si="1"/>
        <v>75270</v>
      </c>
      <c r="M9" s="58">
        <f t="shared" si="1"/>
        <v>75270</v>
      </c>
      <c r="N9" s="58">
        <f t="shared" si="1"/>
        <v>75270</v>
      </c>
      <c r="O9" s="58">
        <f t="shared" si="1"/>
        <v>75270</v>
      </c>
      <c r="P9" s="59">
        <f t="shared" si="1"/>
        <v>75270</v>
      </c>
      <c r="Q9" s="58">
        <f>SUM(Q5:Q8)</f>
        <v>75270</v>
      </c>
      <c r="R9" s="58">
        <f>SUM(R5:R8)</f>
        <v>75270</v>
      </c>
      <c r="S9" s="60">
        <f>SUM(Q9+R9+G9+H9+I9+J9+K9+L9+M9+N9+O9+P9)</f>
        <v>903240</v>
      </c>
    </row>
    <row r="10" spans="1:19" x14ac:dyDescent="0.25">
      <c r="A10" s="42"/>
      <c r="B10" s="43" t="s">
        <v>11</v>
      </c>
      <c r="C10" s="43"/>
      <c r="D10" s="43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5"/>
      <c r="R10" s="45"/>
      <c r="S10" s="61"/>
    </row>
    <row r="11" spans="1:19" x14ac:dyDescent="0.25">
      <c r="A11" s="48"/>
      <c r="B11" s="49"/>
      <c r="C11" s="49" t="s">
        <v>12</v>
      </c>
      <c r="D11" s="49" t="s">
        <v>13</v>
      </c>
      <c r="E11" s="49"/>
      <c r="F11" s="50"/>
      <c r="G11" s="51">
        <v>3320</v>
      </c>
      <c r="H11" s="51">
        <v>3320</v>
      </c>
      <c r="I11" s="51">
        <v>3320</v>
      </c>
      <c r="J11" s="51">
        <v>3320</v>
      </c>
      <c r="K11" s="51">
        <v>3320</v>
      </c>
      <c r="L11" s="51">
        <v>3320</v>
      </c>
      <c r="M11" s="51">
        <v>3320</v>
      </c>
      <c r="N11" s="51">
        <v>3320</v>
      </c>
      <c r="O11" s="51">
        <v>3320</v>
      </c>
      <c r="P11" s="52">
        <v>3320</v>
      </c>
      <c r="Q11" s="51">
        <v>3320</v>
      </c>
      <c r="R11" s="51">
        <v>3320</v>
      </c>
      <c r="S11" s="53">
        <f>SUM(Q11+R11+G11+H11+I11+J11+K11+L11+M11+N11+O11+P11)</f>
        <v>39840</v>
      </c>
    </row>
    <row r="12" spans="1:19" x14ac:dyDescent="0.25">
      <c r="A12" s="48"/>
      <c r="B12" s="49"/>
      <c r="C12" s="49" t="s">
        <v>14</v>
      </c>
      <c r="D12" s="49" t="s">
        <v>15</v>
      </c>
      <c r="E12" s="49"/>
      <c r="F12" s="50"/>
      <c r="G12" s="51">
        <v>2822.75</v>
      </c>
      <c r="H12" s="51">
        <v>2822.75</v>
      </c>
      <c r="I12" s="51">
        <v>2822.75</v>
      </c>
      <c r="J12" s="51">
        <v>2822.75</v>
      </c>
      <c r="K12" s="51">
        <v>2822.75</v>
      </c>
      <c r="L12" s="51">
        <v>2822.75</v>
      </c>
      <c r="M12" s="51">
        <v>2822.75</v>
      </c>
      <c r="N12" s="51">
        <v>2822.75</v>
      </c>
      <c r="O12" s="51">
        <v>3945</v>
      </c>
      <c r="P12" s="52">
        <v>3945</v>
      </c>
      <c r="Q12" s="51">
        <v>3945</v>
      </c>
      <c r="R12" s="51">
        <v>3945</v>
      </c>
      <c r="S12" s="53">
        <f>SUM(G12:R12)</f>
        <v>38362</v>
      </c>
    </row>
    <row r="13" spans="1:19" x14ac:dyDescent="0.25">
      <c r="A13" s="48"/>
      <c r="B13" s="49"/>
      <c r="C13" s="49" t="s">
        <v>16</v>
      </c>
      <c r="D13" s="49" t="s">
        <v>26</v>
      </c>
      <c r="E13" s="49"/>
      <c r="F13" s="50"/>
      <c r="G13" s="51">
        <v>165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1">
        <v>0</v>
      </c>
      <c r="S13" s="53">
        <f>SUM(Q13+R13+G13+H13+I13+J13+K13+L13+M13+N13+O13+P13)</f>
        <v>165</v>
      </c>
    </row>
    <row r="14" spans="1:19" x14ac:dyDescent="0.25">
      <c r="A14" s="48"/>
      <c r="B14" s="49"/>
      <c r="C14" s="49" t="s">
        <v>17</v>
      </c>
      <c r="D14" s="49" t="s">
        <v>18</v>
      </c>
      <c r="E14" s="49"/>
      <c r="F14" s="50"/>
      <c r="G14" s="51"/>
      <c r="H14" s="51">
        <v>10</v>
      </c>
      <c r="I14" s="51"/>
      <c r="J14" s="51"/>
      <c r="K14" s="51"/>
      <c r="L14" s="51"/>
      <c r="M14" s="51"/>
      <c r="N14" s="51"/>
      <c r="O14" s="51"/>
      <c r="P14" s="52"/>
      <c r="Q14" s="51"/>
      <c r="R14" s="51"/>
      <c r="S14" s="53">
        <f>SUM(Q14+R14+G14+H14+I14+J14+K14+L14+M14+N14+O14+P14)</f>
        <v>10</v>
      </c>
    </row>
    <row r="15" spans="1:19" x14ac:dyDescent="0.25">
      <c r="A15" s="48"/>
      <c r="B15" s="49"/>
      <c r="C15" s="49" t="s">
        <v>19</v>
      </c>
      <c r="D15" s="49" t="s">
        <v>27</v>
      </c>
      <c r="E15" s="49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51"/>
      <c r="R15" s="51"/>
      <c r="S15" s="53"/>
    </row>
    <row r="16" spans="1:19" x14ac:dyDescent="0.25">
      <c r="A16" s="48"/>
      <c r="B16" s="49"/>
      <c r="C16" s="49"/>
      <c r="D16" s="49" t="s">
        <v>28</v>
      </c>
      <c r="E16" s="62" t="s">
        <v>29</v>
      </c>
      <c r="F16" s="50"/>
      <c r="G16" s="51">
        <v>75</v>
      </c>
      <c r="H16" s="51">
        <v>75</v>
      </c>
      <c r="I16" s="51">
        <v>75</v>
      </c>
      <c r="J16" s="51">
        <v>75</v>
      </c>
      <c r="K16" s="51">
        <v>75</v>
      </c>
      <c r="L16" s="51">
        <v>75</v>
      </c>
      <c r="M16" s="51">
        <v>75</v>
      </c>
      <c r="N16" s="51">
        <v>75</v>
      </c>
      <c r="O16" s="51">
        <v>75</v>
      </c>
      <c r="P16" s="52">
        <v>75</v>
      </c>
      <c r="Q16" s="51">
        <v>75</v>
      </c>
      <c r="R16" s="51">
        <v>75</v>
      </c>
      <c r="S16" s="53">
        <f>SUM(Q16+R16+G16+H16+I16+J16+K16+L16+M16+N16+O16+P16)</f>
        <v>900</v>
      </c>
    </row>
    <row r="17" spans="1:21" x14ac:dyDescent="0.25">
      <c r="A17" s="48"/>
      <c r="B17" s="49"/>
      <c r="C17" s="49"/>
      <c r="D17" s="49" t="s">
        <v>30</v>
      </c>
      <c r="E17" s="62" t="s">
        <v>31</v>
      </c>
      <c r="F17" s="50"/>
      <c r="G17" s="51">
        <f>37107.7608132*1.01</f>
        <v>37478.838421332002</v>
      </c>
      <c r="H17" s="51">
        <f>36859.7142837*1.01</f>
        <v>37228.311426537002</v>
      </c>
      <c r="I17" s="51">
        <f>38794.4772138*1.01</f>
        <v>39182.421985937995</v>
      </c>
      <c r="J17" s="51">
        <f>37504.6352604*1.01</f>
        <v>37879.681613004002</v>
      </c>
      <c r="K17" s="51">
        <f>40679.630838*1.01</f>
        <v>41086.427146379996</v>
      </c>
      <c r="L17" s="51">
        <f>48319.4639466*1.01</f>
        <v>48802.658586065998</v>
      </c>
      <c r="M17" s="51">
        <f>42217.5193209*1.01</f>
        <v>42639.694514108996</v>
      </c>
      <c r="N17" s="51">
        <f>51345.6316065*1.01</f>
        <v>51859.087922564999</v>
      </c>
      <c r="O17" s="51">
        <f>44053.0636392*1.01</f>
        <v>44493.594275592004</v>
      </c>
      <c r="P17" s="52">
        <f>37355.8073427*1.01</f>
        <v>37729.365416126995</v>
      </c>
      <c r="Q17" s="51">
        <f>38695.258602*1.01</f>
        <v>39082.211188020003</v>
      </c>
      <c r="R17" s="51">
        <f>43160.096133*1.01</f>
        <v>43591.697094329997</v>
      </c>
      <c r="S17" s="53">
        <f>SUM(Q17+R17+G17+H17+I17+J17+K17+L17+M17+N17+O17+P17)</f>
        <v>501053.98959000001</v>
      </c>
      <c r="U17" s="6"/>
    </row>
    <row r="18" spans="1:21" x14ac:dyDescent="0.25">
      <c r="A18" s="48"/>
      <c r="B18" s="49"/>
      <c r="C18" s="49" t="s">
        <v>19</v>
      </c>
      <c r="D18" s="49" t="s">
        <v>32</v>
      </c>
      <c r="E18" s="49"/>
      <c r="F18" s="50"/>
      <c r="G18" s="51">
        <f t="shared" ref="G18:P18" si="2">SUM(G16:G17)</f>
        <v>37553.838421332002</v>
      </c>
      <c r="H18" s="51">
        <f t="shared" si="2"/>
        <v>37303.311426537002</v>
      </c>
      <c r="I18" s="51">
        <f t="shared" si="2"/>
        <v>39257.421985937995</v>
      </c>
      <c r="J18" s="51">
        <f t="shared" si="2"/>
        <v>37954.681613004002</v>
      </c>
      <c r="K18" s="51">
        <f t="shared" si="2"/>
        <v>41161.427146379996</v>
      </c>
      <c r="L18" s="51">
        <f t="shared" si="2"/>
        <v>48877.658586065998</v>
      </c>
      <c r="M18" s="51">
        <f t="shared" si="2"/>
        <v>42714.694514108996</v>
      </c>
      <c r="N18" s="51">
        <f t="shared" si="2"/>
        <v>51934.087922564999</v>
      </c>
      <c r="O18" s="51">
        <f t="shared" si="2"/>
        <v>44568.594275592004</v>
      </c>
      <c r="P18" s="52">
        <f t="shared" si="2"/>
        <v>37804.365416126995</v>
      </c>
      <c r="Q18" s="51">
        <f>SUM(Q16:Q17)</f>
        <v>39157.211188020003</v>
      </c>
      <c r="R18" s="51">
        <f>SUM(R16:R17)</f>
        <v>43666.697094329997</v>
      </c>
      <c r="S18" s="53">
        <f>SUM(Q18+R18+G18+H18+I18+J18+K18+L18+M18+N18+O18+P18)</f>
        <v>501953.98959000001</v>
      </c>
    </row>
    <row r="19" spans="1:21" ht="8.25" customHeight="1" x14ac:dyDescent="0.25">
      <c r="A19" s="48"/>
      <c r="B19" s="49"/>
      <c r="C19" s="49"/>
      <c r="D19" s="49"/>
      <c r="E19" s="49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51"/>
      <c r="R19" s="51"/>
      <c r="S19" s="53"/>
    </row>
    <row r="20" spans="1:21" x14ac:dyDescent="0.25">
      <c r="A20" s="48"/>
      <c r="B20" s="49"/>
      <c r="C20" s="49" t="s">
        <v>33</v>
      </c>
      <c r="D20" s="49" t="s">
        <v>34</v>
      </c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51"/>
      <c r="R20" s="51"/>
      <c r="S20" s="53"/>
    </row>
    <row r="21" spans="1:21" x14ac:dyDescent="0.25">
      <c r="A21" s="48"/>
      <c r="B21" s="49"/>
      <c r="C21" s="49"/>
      <c r="D21" s="49" t="s">
        <v>35</v>
      </c>
      <c r="E21" s="62" t="s">
        <v>38</v>
      </c>
      <c r="F21" s="50"/>
      <c r="G21" s="51">
        <v>500</v>
      </c>
      <c r="H21" s="51">
        <v>500</v>
      </c>
      <c r="I21" s="51">
        <v>500</v>
      </c>
      <c r="J21" s="51">
        <v>500</v>
      </c>
      <c r="K21" s="51">
        <v>500</v>
      </c>
      <c r="L21" s="51">
        <v>500</v>
      </c>
      <c r="M21" s="51">
        <v>500</v>
      </c>
      <c r="N21" s="51">
        <v>500</v>
      </c>
      <c r="O21" s="51">
        <v>500</v>
      </c>
      <c r="P21" s="52">
        <v>500</v>
      </c>
      <c r="Q21" s="51">
        <v>500</v>
      </c>
      <c r="R21" s="51">
        <v>500</v>
      </c>
      <c r="S21" s="53">
        <f t="shared" ref="S21:S26" si="3">SUM(Q21+R21+G21+H21+I21+J21+K21+L21+M21+N21+O21+P21)</f>
        <v>6000</v>
      </c>
    </row>
    <row r="22" spans="1:21" x14ac:dyDescent="0.25">
      <c r="A22" s="48"/>
      <c r="B22" s="49"/>
      <c r="C22" s="49"/>
      <c r="D22" s="49" t="s">
        <v>64</v>
      </c>
      <c r="E22" s="62" t="s">
        <v>65</v>
      </c>
      <c r="F22" s="50"/>
      <c r="G22" s="51">
        <v>0</v>
      </c>
      <c r="H22" s="51">
        <v>750</v>
      </c>
      <c r="I22" s="51">
        <v>0</v>
      </c>
      <c r="J22" s="51">
        <v>0</v>
      </c>
      <c r="K22" s="51">
        <v>750</v>
      </c>
      <c r="L22" s="51">
        <v>0</v>
      </c>
      <c r="M22" s="51">
        <v>0</v>
      </c>
      <c r="N22" s="51">
        <v>750</v>
      </c>
      <c r="O22" s="51">
        <v>0</v>
      </c>
      <c r="P22" s="52">
        <v>0</v>
      </c>
      <c r="Q22" s="51">
        <v>0</v>
      </c>
      <c r="R22" s="51">
        <v>0</v>
      </c>
      <c r="S22" s="53">
        <f t="shared" si="3"/>
        <v>2250</v>
      </c>
    </row>
    <row r="23" spans="1:21" x14ac:dyDescent="0.25">
      <c r="A23" s="48"/>
      <c r="B23" s="49"/>
      <c r="C23" s="49"/>
      <c r="D23" s="49" t="s">
        <v>66</v>
      </c>
      <c r="E23" s="62" t="s">
        <v>67</v>
      </c>
      <c r="F23" s="50"/>
      <c r="G23" s="51">
        <v>0</v>
      </c>
      <c r="H23" s="51">
        <v>950</v>
      </c>
      <c r="I23" s="51">
        <v>0</v>
      </c>
      <c r="J23" s="51">
        <v>0</v>
      </c>
      <c r="K23" s="51">
        <v>950</v>
      </c>
      <c r="L23" s="51">
        <v>0</v>
      </c>
      <c r="M23" s="51">
        <v>0</v>
      </c>
      <c r="N23" s="51">
        <v>950</v>
      </c>
      <c r="O23" s="51">
        <v>0</v>
      </c>
      <c r="P23" s="52">
        <v>0</v>
      </c>
      <c r="Q23" s="51">
        <v>0</v>
      </c>
      <c r="R23" s="51">
        <v>0</v>
      </c>
      <c r="S23" s="53">
        <f t="shared" si="3"/>
        <v>2850</v>
      </c>
    </row>
    <row r="24" spans="1:21" x14ac:dyDescent="0.25">
      <c r="A24" s="48"/>
      <c r="B24" s="49"/>
      <c r="C24" s="49"/>
      <c r="D24" s="49" t="s">
        <v>36</v>
      </c>
      <c r="E24" s="62" t="s">
        <v>20</v>
      </c>
      <c r="F24" s="50"/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25000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1">
        <v>0</v>
      </c>
      <c r="S24" s="53">
        <f t="shared" si="3"/>
        <v>25000</v>
      </c>
    </row>
    <row r="25" spans="1:21" x14ac:dyDescent="0.25">
      <c r="A25" s="48"/>
      <c r="B25" s="49"/>
      <c r="C25" s="49"/>
      <c r="D25" s="49" t="s">
        <v>48</v>
      </c>
      <c r="E25" s="62" t="s">
        <v>49</v>
      </c>
      <c r="F25" s="50"/>
      <c r="G25" s="51">
        <v>425</v>
      </c>
      <c r="H25" s="51">
        <v>425</v>
      </c>
      <c r="I25" s="51">
        <v>425</v>
      </c>
      <c r="J25" s="51">
        <v>425</v>
      </c>
      <c r="K25" s="51">
        <v>425</v>
      </c>
      <c r="L25" s="51">
        <v>425</v>
      </c>
      <c r="M25" s="51">
        <v>425</v>
      </c>
      <c r="N25" s="51">
        <v>425</v>
      </c>
      <c r="O25" s="51">
        <v>425</v>
      </c>
      <c r="P25" s="52">
        <v>425</v>
      </c>
      <c r="Q25" s="51">
        <v>425</v>
      </c>
      <c r="R25" s="51">
        <v>425</v>
      </c>
      <c r="S25" s="53">
        <f t="shared" si="3"/>
        <v>5100</v>
      </c>
    </row>
    <row r="26" spans="1:21" x14ac:dyDescent="0.25">
      <c r="A26" s="48"/>
      <c r="B26" s="49"/>
      <c r="C26" s="49" t="s">
        <v>33</v>
      </c>
      <c r="D26" s="49" t="s">
        <v>37</v>
      </c>
      <c r="E26" s="49"/>
      <c r="F26" s="50"/>
      <c r="G26" s="51">
        <f t="shared" ref="G26:R26" si="4">SUM(G21:G25)</f>
        <v>925</v>
      </c>
      <c r="H26" s="51">
        <f t="shared" si="4"/>
        <v>2625</v>
      </c>
      <c r="I26" s="51">
        <f t="shared" si="4"/>
        <v>925</v>
      </c>
      <c r="J26" s="51">
        <f t="shared" si="4"/>
        <v>925</v>
      </c>
      <c r="K26" s="51">
        <f t="shared" si="4"/>
        <v>2625</v>
      </c>
      <c r="L26" s="51">
        <f t="shared" si="4"/>
        <v>25925</v>
      </c>
      <c r="M26" s="51">
        <f t="shared" si="4"/>
        <v>925</v>
      </c>
      <c r="N26" s="51">
        <f t="shared" si="4"/>
        <v>2625</v>
      </c>
      <c r="O26" s="51">
        <f t="shared" si="4"/>
        <v>925</v>
      </c>
      <c r="P26" s="52">
        <f t="shared" si="4"/>
        <v>925</v>
      </c>
      <c r="Q26" s="51">
        <f t="shared" si="4"/>
        <v>925</v>
      </c>
      <c r="R26" s="51">
        <f t="shared" si="4"/>
        <v>925</v>
      </c>
      <c r="S26" s="53">
        <f>SUM(Q26+R26+G26+H26+I26+J26+K26+L26+M26+N26+O26+P26)</f>
        <v>41200</v>
      </c>
    </row>
    <row r="27" spans="1:21" ht="6.75" customHeight="1" x14ac:dyDescent="0.25">
      <c r="A27" s="48"/>
      <c r="B27" s="49"/>
      <c r="C27" s="49"/>
      <c r="D27" s="49"/>
      <c r="E27" s="49"/>
      <c r="F27" s="50"/>
      <c r="G27" s="51"/>
      <c r="H27" s="51" t="s">
        <v>69</v>
      </c>
      <c r="I27" s="51"/>
      <c r="J27" s="51"/>
      <c r="K27" s="51"/>
      <c r="L27" s="51"/>
      <c r="M27" s="51"/>
      <c r="N27" s="51"/>
      <c r="O27" s="51"/>
      <c r="P27" s="52"/>
      <c r="Q27" s="51"/>
      <c r="R27" s="51"/>
      <c r="S27" s="53"/>
    </row>
    <row r="28" spans="1:21" x14ac:dyDescent="0.25">
      <c r="A28" s="48"/>
      <c r="B28" s="49"/>
      <c r="C28" s="49" t="s">
        <v>21</v>
      </c>
      <c r="D28" s="49" t="s">
        <v>39</v>
      </c>
      <c r="E28" s="49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51"/>
      <c r="R28" s="51"/>
      <c r="S28" s="53"/>
    </row>
    <row r="29" spans="1:21" x14ac:dyDescent="0.25">
      <c r="A29" s="48"/>
      <c r="B29" s="49"/>
      <c r="C29" s="49"/>
      <c r="D29" s="49" t="s">
        <v>21</v>
      </c>
      <c r="E29" s="62" t="s">
        <v>68</v>
      </c>
      <c r="F29" s="50"/>
      <c r="G29" s="51">
        <v>9000</v>
      </c>
      <c r="H29" s="51">
        <v>9000</v>
      </c>
      <c r="I29" s="51">
        <v>9000</v>
      </c>
      <c r="J29" s="51">
        <v>9000</v>
      </c>
      <c r="K29" s="51">
        <v>9000</v>
      </c>
      <c r="L29" s="51">
        <v>9000</v>
      </c>
      <c r="M29" s="51">
        <v>9000</v>
      </c>
      <c r="N29" s="51">
        <v>9000</v>
      </c>
      <c r="O29" s="51">
        <v>9000</v>
      </c>
      <c r="P29" s="52">
        <v>9000</v>
      </c>
      <c r="Q29" s="51">
        <v>9000</v>
      </c>
      <c r="R29" s="51">
        <v>9000</v>
      </c>
      <c r="S29" s="53">
        <f>SUM(G29:R29)</f>
        <v>108000</v>
      </c>
    </row>
    <row r="30" spans="1:21" x14ac:dyDescent="0.25">
      <c r="A30" s="48"/>
      <c r="B30" s="49"/>
      <c r="C30" s="49"/>
      <c r="D30" s="49" t="s">
        <v>40</v>
      </c>
      <c r="E30" s="62" t="s">
        <v>45</v>
      </c>
      <c r="F30" s="63"/>
      <c r="G30" s="51">
        <v>0</v>
      </c>
      <c r="H30" s="51">
        <v>6000</v>
      </c>
      <c r="I30" s="51">
        <v>4000</v>
      </c>
      <c r="J30" s="51">
        <v>4000</v>
      </c>
      <c r="K30" s="51">
        <v>4000</v>
      </c>
      <c r="L30" s="51">
        <v>4000</v>
      </c>
      <c r="M30" s="51">
        <v>4000</v>
      </c>
      <c r="N30" s="51">
        <v>0</v>
      </c>
      <c r="O30" s="51">
        <v>0</v>
      </c>
      <c r="P30" s="52">
        <v>0</v>
      </c>
      <c r="Q30" s="51">
        <v>0</v>
      </c>
      <c r="R30" s="51">
        <v>0</v>
      </c>
      <c r="S30" s="53">
        <f t="shared" ref="S30:S33" si="5">SUM(Q30+R30+G30+H30+I30+J30+K30+L30+M30+N30+O30+P30)</f>
        <v>26000</v>
      </c>
    </row>
    <row r="31" spans="1:21" x14ac:dyDescent="0.25">
      <c r="A31" s="48"/>
      <c r="B31" s="49"/>
      <c r="C31" s="49"/>
      <c r="D31" s="49" t="s">
        <v>41</v>
      </c>
      <c r="E31" s="62" t="s">
        <v>46</v>
      </c>
      <c r="F31" s="63"/>
      <c r="G31" s="51">
        <v>0</v>
      </c>
      <c r="H31" s="51">
        <v>350</v>
      </c>
      <c r="I31" s="51">
        <v>350</v>
      </c>
      <c r="J31" s="51">
        <v>350</v>
      </c>
      <c r="K31" s="51">
        <v>350</v>
      </c>
      <c r="L31" s="51">
        <v>350</v>
      </c>
      <c r="M31" s="51">
        <v>350</v>
      </c>
      <c r="N31" s="51">
        <v>350</v>
      </c>
      <c r="O31" s="51">
        <v>350</v>
      </c>
      <c r="P31" s="52">
        <v>0</v>
      </c>
      <c r="Q31" s="51">
        <v>0</v>
      </c>
      <c r="R31" s="51">
        <v>0</v>
      </c>
      <c r="S31" s="53">
        <f t="shared" si="5"/>
        <v>2800</v>
      </c>
    </row>
    <row r="32" spans="1:21" x14ac:dyDescent="0.25">
      <c r="A32" s="48"/>
      <c r="B32" s="49"/>
      <c r="C32" s="49"/>
      <c r="D32" s="49" t="s">
        <v>50</v>
      </c>
      <c r="E32" s="62" t="s">
        <v>51</v>
      </c>
      <c r="F32" s="63"/>
      <c r="G32" s="51">
        <v>0</v>
      </c>
      <c r="H32" s="51">
        <v>500</v>
      </c>
      <c r="I32" s="51">
        <v>500</v>
      </c>
      <c r="J32" s="51">
        <v>500</v>
      </c>
      <c r="K32" s="51">
        <v>500</v>
      </c>
      <c r="L32" s="51">
        <v>500</v>
      </c>
      <c r="M32" s="51">
        <v>500</v>
      </c>
      <c r="N32" s="51">
        <v>500</v>
      </c>
      <c r="O32" s="51">
        <v>500</v>
      </c>
      <c r="P32" s="52">
        <v>0</v>
      </c>
      <c r="Q32" s="51">
        <v>0</v>
      </c>
      <c r="R32" s="51">
        <v>0</v>
      </c>
      <c r="S32" s="53">
        <f t="shared" si="5"/>
        <v>4000</v>
      </c>
    </row>
    <row r="33" spans="1:23" x14ac:dyDescent="0.25">
      <c r="A33" s="48"/>
      <c r="B33" s="49"/>
      <c r="C33" s="49" t="s">
        <v>21</v>
      </c>
      <c r="D33" s="49" t="s">
        <v>44</v>
      </c>
      <c r="E33" s="62"/>
      <c r="F33" s="63"/>
      <c r="G33" s="51">
        <f>SUM(G29:G32)</f>
        <v>9000</v>
      </c>
      <c r="H33" s="51">
        <f t="shared" ref="H33:R33" si="6">SUM(H29:H32)</f>
        <v>15850</v>
      </c>
      <c r="I33" s="51">
        <f t="shared" si="6"/>
        <v>13850</v>
      </c>
      <c r="J33" s="51">
        <f t="shared" si="6"/>
        <v>13850</v>
      </c>
      <c r="K33" s="51">
        <f t="shared" si="6"/>
        <v>13850</v>
      </c>
      <c r="L33" s="51">
        <f t="shared" si="6"/>
        <v>13850</v>
      </c>
      <c r="M33" s="51">
        <f t="shared" si="6"/>
        <v>13850</v>
      </c>
      <c r="N33" s="51">
        <f t="shared" si="6"/>
        <v>9850</v>
      </c>
      <c r="O33" s="51">
        <f t="shared" si="6"/>
        <v>9850</v>
      </c>
      <c r="P33" s="52">
        <f t="shared" si="6"/>
        <v>9000</v>
      </c>
      <c r="Q33" s="51">
        <f t="shared" si="6"/>
        <v>9000</v>
      </c>
      <c r="R33" s="51">
        <f t="shared" si="6"/>
        <v>9000</v>
      </c>
      <c r="S33" s="53">
        <f>SUM(Q33+R33+G33+H33+I33+J33+K33+L33+M33+N33+O33+P33)</f>
        <v>140800</v>
      </c>
    </row>
    <row r="34" spans="1:23" ht="8.25" customHeight="1" x14ac:dyDescent="0.25">
      <c r="A34" s="48"/>
      <c r="B34" s="49"/>
      <c r="C34" s="49"/>
      <c r="D34" s="49"/>
      <c r="E34" s="62"/>
      <c r="F34" s="63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51"/>
      <c r="R34" s="51"/>
      <c r="S34" s="53"/>
    </row>
    <row r="35" spans="1:23" ht="15.75" thickBot="1" x14ac:dyDescent="0.3">
      <c r="A35" s="48"/>
      <c r="B35" s="49"/>
      <c r="C35" s="49" t="s">
        <v>42</v>
      </c>
      <c r="D35" s="62" t="s">
        <v>43</v>
      </c>
      <c r="E35" s="64"/>
      <c r="F35" s="63"/>
      <c r="G35" s="51">
        <v>0</v>
      </c>
      <c r="H35" s="51">
        <v>0</v>
      </c>
      <c r="I35" s="51">
        <v>0</v>
      </c>
      <c r="J35" s="51"/>
      <c r="K35" s="51">
        <v>0</v>
      </c>
      <c r="L35" s="51">
        <v>60</v>
      </c>
      <c r="M35" s="51">
        <v>0</v>
      </c>
      <c r="N35" s="51">
        <v>0</v>
      </c>
      <c r="O35" s="51"/>
      <c r="P35" s="52">
        <v>0</v>
      </c>
      <c r="Q35" s="51">
        <v>0</v>
      </c>
      <c r="R35" s="51">
        <v>0</v>
      </c>
      <c r="S35" s="53">
        <f>SUM(Q35+R35+G35+H35+I35+J35+K35+L35+M35+N35+O35+P35)</f>
        <v>60</v>
      </c>
    </row>
    <row r="36" spans="1:23" ht="16.5" thickBot="1" x14ac:dyDescent="0.3">
      <c r="A36" s="37"/>
      <c r="B36" s="38"/>
      <c r="C36" s="40" t="s">
        <v>22</v>
      </c>
      <c r="D36" s="41"/>
      <c r="E36" s="38"/>
      <c r="F36" s="39"/>
      <c r="G36" s="8">
        <f>SUM(G11:G14,G18,G26,G33,G35)</f>
        <v>53786.588421332002</v>
      </c>
      <c r="H36" s="8">
        <f t="shared" ref="H36:S36" si="7">SUM(H11:H14,H18,H26,H33,H35)</f>
        <v>61931.061426537002</v>
      </c>
      <c r="I36" s="8">
        <f t="shared" si="7"/>
        <v>60175.171985937995</v>
      </c>
      <c r="J36" s="8">
        <f t="shared" si="7"/>
        <v>58872.431613004002</v>
      </c>
      <c r="K36" s="8">
        <f t="shared" si="7"/>
        <v>63779.177146379996</v>
      </c>
      <c r="L36" s="8">
        <f t="shared" si="7"/>
        <v>94855.408586065998</v>
      </c>
      <c r="M36" s="8">
        <f t="shared" si="7"/>
        <v>63632.444514108996</v>
      </c>
      <c r="N36" s="8">
        <f t="shared" si="7"/>
        <v>70551.837922564999</v>
      </c>
      <c r="O36" s="8">
        <f t="shared" si="7"/>
        <v>62608.594275592004</v>
      </c>
      <c r="P36" s="23">
        <f t="shared" si="7"/>
        <v>54994.365416126995</v>
      </c>
      <c r="Q36" s="8">
        <f t="shared" si="7"/>
        <v>56347.211188020003</v>
      </c>
      <c r="R36" s="8">
        <f t="shared" si="7"/>
        <v>60856.697094329997</v>
      </c>
      <c r="S36" s="33">
        <f t="shared" si="7"/>
        <v>762390.98959000001</v>
      </c>
    </row>
    <row r="37" spans="1:23" ht="15.75" hidden="1" x14ac:dyDescent="0.25">
      <c r="A37" s="4"/>
      <c r="B37" s="4"/>
      <c r="C37" s="7"/>
      <c r="D37" s="5"/>
      <c r="E37" s="4"/>
      <c r="F37" s="4"/>
      <c r="G37" s="36"/>
      <c r="H37" s="36"/>
      <c r="I37" s="36"/>
      <c r="J37" s="36"/>
      <c r="K37" s="36"/>
      <c r="L37" s="36"/>
      <c r="M37" s="36"/>
      <c r="N37" s="36"/>
      <c r="O37" s="36"/>
      <c r="P37" s="25"/>
      <c r="Q37" s="36"/>
      <c r="R37" s="36"/>
      <c r="S37" s="9"/>
    </row>
    <row r="38" spans="1:23" hidden="1" x14ac:dyDescent="0.25">
      <c r="A38" s="4"/>
      <c r="B38" s="4"/>
      <c r="C38" s="4" t="s">
        <v>47</v>
      </c>
      <c r="D38" s="4"/>
      <c r="E38" s="4"/>
      <c r="F38" s="4"/>
      <c r="G38" s="10"/>
      <c r="H38" s="10"/>
      <c r="I38" s="10"/>
      <c r="J38" s="10"/>
      <c r="K38" s="10"/>
      <c r="L38" s="10"/>
      <c r="M38" s="10"/>
      <c r="N38" s="10"/>
      <c r="O38" s="10"/>
      <c r="P38" s="24"/>
      <c r="Q38" s="10"/>
      <c r="R38" s="10"/>
      <c r="S38" s="11"/>
    </row>
    <row r="39" spans="1:23" ht="16.5" thickBot="1" x14ac:dyDescent="0.3">
      <c r="A39" s="4"/>
      <c r="B39" s="4"/>
      <c r="C39" s="7" t="s">
        <v>70</v>
      </c>
      <c r="D39" s="5"/>
      <c r="E39" s="4"/>
      <c r="F39" s="4"/>
      <c r="G39" s="29">
        <v>2000</v>
      </c>
      <c r="H39" s="29">
        <v>2000</v>
      </c>
      <c r="I39" s="29">
        <v>2000</v>
      </c>
      <c r="J39" s="29">
        <v>2000</v>
      </c>
      <c r="K39" s="29">
        <v>2000</v>
      </c>
      <c r="L39" s="29">
        <v>2000</v>
      </c>
      <c r="M39" s="29">
        <v>2000</v>
      </c>
      <c r="N39" s="29">
        <v>2000</v>
      </c>
      <c r="O39" s="29">
        <v>2000</v>
      </c>
      <c r="P39" s="30">
        <v>2000</v>
      </c>
      <c r="Q39" s="29">
        <v>2000</v>
      </c>
      <c r="R39" s="29">
        <v>2000</v>
      </c>
      <c r="S39" s="9"/>
      <c r="V39" s="19"/>
      <c r="W39" s="20"/>
    </row>
    <row r="40" spans="1:23" x14ac:dyDescent="0.25">
      <c r="A40" s="7" t="s">
        <v>1</v>
      </c>
      <c r="B40" s="7"/>
      <c r="C40" s="7"/>
      <c r="D40" s="7"/>
      <c r="E40" s="7"/>
      <c r="F40" s="4"/>
      <c r="G40" s="13">
        <f>SUM(G3+G9-G36-G39)</f>
        <v>148820.08157866797</v>
      </c>
      <c r="H40" s="13">
        <f>SUM(H3+H9-H36-H39)</f>
        <v>160159.02015213098</v>
      </c>
      <c r="I40" s="13">
        <f>SUM(I3+I9-I36-I39)</f>
        <v>173253.848166193</v>
      </c>
      <c r="J40" s="13">
        <f>SUM(J3+J9-J36-J39)</f>
        <v>187651.41655318899</v>
      </c>
      <c r="K40" s="13">
        <f>SUM(K3+K9-K36-K39)</f>
        <v>197142.23940680898</v>
      </c>
      <c r="L40" s="13">
        <f>SUM(L3+L9-L36-L39)</f>
        <v>175556.83082074299</v>
      </c>
      <c r="M40" s="13">
        <f>SUM(M3+M9-M36-M39)</f>
        <v>185194.386306634</v>
      </c>
      <c r="N40" s="13">
        <f>SUM(N3+N9-N36-N39)</f>
        <v>187912.548384069</v>
      </c>
      <c r="O40" s="13">
        <f>SUM(O3+O9-O36-O39)</f>
        <v>198573.95410847699</v>
      </c>
      <c r="P40" s="26">
        <f>SUM(P3+P9-P36-P39)</f>
        <v>216849.58869234999</v>
      </c>
      <c r="Q40" s="13">
        <f>SUM(Q3+Q9-Q36-Q39)</f>
        <v>233772.37750432995</v>
      </c>
      <c r="R40" s="13">
        <f>SUM(R3+R9-R36-R39)</f>
        <v>246185.68040999997</v>
      </c>
      <c r="S40" s="14"/>
      <c r="W40" s="20"/>
    </row>
    <row r="41" spans="1:23" x14ac:dyDescent="0.25">
      <c r="A41" s="7" t="s">
        <v>23</v>
      </c>
      <c r="B41" s="7"/>
      <c r="C41" s="7"/>
      <c r="D41" s="7"/>
      <c r="E41" s="7"/>
      <c r="F41" s="29">
        <v>6016.42</v>
      </c>
      <c r="G41" s="15">
        <f>SUM(F41+G39)</f>
        <v>8016.42</v>
      </c>
      <c r="H41" s="15">
        <f>SUM(G41+H39)</f>
        <v>10016.42</v>
      </c>
      <c r="I41" s="15">
        <f>SUM(H41+I39)</f>
        <v>12016.42</v>
      </c>
      <c r="J41" s="15">
        <f>SUM(I41+J39)</f>
        <v>14016.42</v>
      </c>
      <c r="K41" s="15">
        <f>SUM(J41+K39)</f>
        <v>16016.42</v>
      </c>
      <c r="L41" s="15">
        <f>SUM(K41+L39)</f>
        <v>18016.419999999998</v>
      </c>
      <c r="M41" s="15">
        <f>SUM(L41+M39)</f>
        <v>20016.419999999998</v>
      </c>
      <c r="N41" s="15">
        <f>SUM(M41+N39)</f>
        <v>22016.42</v>
      </c>
      <c r="O41" s="15">
        <f>SUM(N41+O39)</f>
        <v>24016.42</v>
      </c>
      <c r="P41" s="27">
        <f>SUM(O41+P39)</f>
        <v>26016.42</v>
      </c>
      <c r="Q41" s="15">
        <f>SUM(P41+Q39)</f>
        <v>28016.42</v>
      </c>
      <c r="R41" s="15">
        <f>SUM(Q41+R39)</f>
        <v>30016.42</v>
      </c>
      <c r="S41" s="18"/>
    </row>
    <row r="42" spans="1:23" ht="4.5" customHeight="1" x14ac:dyDescent="0.25">
      <c r="A42" s="4"/>
      <c r="B42" s="4"/>
      <c r="C42" s="4"/>
      <c r="D42" s="4"/>
      <c r="E42" s="4"/>
      <c r="F42" s="4"/>
      <c r="G42" s="12"/>
      <c r="H42" s="12"/>
      <c r="I42" s="12"/>
      <c r="J42" s="12"/>
      <c r="K42" s="12"/>
      <c r="L42" s="12"/>
      <c r="M42" s="12"/>
      <c r="N42" s="12"/>
      <c r="O42" s="12"/>
      <c r="P42" s="25"/>
      <c r="Q42" s="12"/>
      <c r="R42" s="12"/>
      <c r="S42" s="14"/>
    </row>
    <row r="43" spans="1:23" x14ac:dyDescent="0.25">
      <c r="A43" s="4" t="s">
        <v>24</v>
      </c>
      <c r="B43" s="4"/>
      <c r="C43" s="4"/>
      <c r="D43" s="4"/>
      <c r="E43" s="4"/>
      <c r="F43" s="4"/>
      <c r="G43" s="16">
        <f>SUM(G40+G41)</f>
        <v>156836.50157866799</v>
      </c>
      <c r="H43" s="16">
        <f>SUM(H40+H41)</f>
        <v>170175.44015213099</v>
      </c>
      <c r="I43" s="16">
        <f>SUM(I40+I41)</f>
        <v>185270.26816619301</v>
      </c>
      <c r="J43" s="16">
        <f>SUM(J40+J41)</f>
        <v>201667.836553189</v>
      </c>
      <c r="K43" s="16">
        <f>SUM(K40+K41)</f>
        <v>213158.65940680899</v>
      </c>
      <c r="L43" s="16">
        <f>SUM(L40+L41)</f>
        <v>193573.25082074298</v>
      </c>
      <c r="M43" s="16">
        <f>SUM(M40+M41)</f>
        <v>205210.80630663398</v>
      </c>
      <c r="N43" s="16">
        <f>SUM(N40+N41)</f>
        <v>209928.96838406898</v>
      </c>
      <c r="O43" s="16">
        <f>SUM(O40+O41)</f>
        <v>222590.37410847697</v>
      </c>
      <c r="P43" s="28">
        <f>SUM(P40+P41)</f>
        <v>242866.00869235001</v>
      </c>
      <c r="Q43" s="16">
        <f>SUM(Q40+Q41)</f>
        <v>261788.79750432994</v>
      </c>
      <c r="R43" s="16">
        <f>SUM(R40+R41)</f>
        <v>276202.10040999996</v>
      </c>
      <c r="S43" s="18"/>
    </row>
  </sheetData>
  <mergeCells count="1">
    <mergeCell ref="A1:E1"/>
  </mergeCells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Sydni</dc:creator>
  <cp:lastModifiedBy>Katie M</cp:lastModifiedBy>
  <cp:lastPrinted>2024-04-04T19:35:29Z</cp:lastPrinted>
  <dcterms:created xsi:type="dcterms:W3CDTF">2021-11-17T17:43:30Z</dcterms:created>
  <dcterms:modified xsi:type="dcterms:W3CDTF">2024-04-04T20:50:22Z</dcterms:modified>
</cp:coreProperties>
</file>